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32040" windowHeight="15012" activeTab="0"/>
  </bookViews>
  <sheets>
    <sheet name="PNAS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<sst xmlns="http://schemas.openxmlformats.org/spreadsheetml/2006/main" count="136" uniqueCount="48">
  <si>
    <t>year</t>
  </si>
  <si>
    <t>fossil fuel</t>
  </si>
  <si>
    <t>other emis</t>
  </si>
  <si>
    <t>land use</t>
  </si>
  <si>
    <t>atms. Incr</t>
  </si>
  <si>
    <t>ocean upt</t>
  </si>
  <si>
    <t>land upt</t>
  </si>
  <si>
    <t>COMPLETE DATASET</t>
  </si>
  <si>
    <t>Total</t>
  </si>
  <si>
    <t>average</t>
  </si>
  <si>
    <t>1959-2006</t>
  </si>
  <si>
    <t>1970-1999</t>
  </si>
  <si>
    <t>ocean</t>
  </si>
  <si>
    <t>land</t>
  </si>
  <si>
    <t>slope</t>
  </si>
  <si>
    <t>SD</t>
  </si>
  <si>
    <t>2000-2006</t>
  </si>
  <si>
    <t>Gross</t>
  </si>
  <si>
    <t>World</t>
  </si>
  <si>
    <t>Product</t>
  </si>
  <si>
    <t>C intensity</t>
  </si>
  <si>
    <t>trends (growth rate per year %)</t>
  </si>
  <si>
    <t>1990-1999</t>
  </si>
  <si>
    <t>F LUC</t>
  </si>
  <si>
    <t>F FOSS</t>
  </si>
  <si>
    <t>Distribution of Annual Emissions</t>
  </si>
  <si>
    <t>Ocean</t>
  </si>
  <si>
    <t>Land</t>
  </si>
  <si>
    <t>Sinks (PgCy-1)</t>
  </si>
  <si>
    <t>Sources (PgCy-1)</t>
  </si>
  <si>
    <r>
      <t xml:space="preserve">F </t>
    </r>
    <r>
      <rPr>
        <sz val="8"/>
        <rFont val="Arial"/>
        <family val="0"/>
      </rPr>
      <t>FOSS</t>
    </r>
    <r>
      <rPr>
        <sz val="10"/>
        <rFont val="Arial"/>
        <family val="0"/>
      </rPr>
      <t>/GWP</t>
    </r>
  </si>
  <si>
    <r>
      <t xml:space="preserve">F </t>
    </r>
    <r>
      <rPr>
        <sz val="8"/>
        <rFont val="Arial"/>
        <family val="0"/>
      </rPr>
      <t>LUCC</t>
    </r>
  </si>
  <si>
    <t>d[CO2]a/dt</t>
  </si>
  <si>
    <r>
      <t xml:space="preserve">F </t>
    </r>
    <r>
      <rPr>
        <sz val="8"/>
        <rFont val="Arial"/>
        <family val="0"/>
      </rPr>
      <t>FOSS</t>
    </r>
    <r>
      <rPr>
        <sz val="10"/>
        <rFont val="Arial"/>
        <family val="0"/>
      </rPr>
      <t xml:space="preserve"> +</t>
    </r>
  </si>
  <si>
    <r>
      <t xml:space="preserve">F </t>
    </r>
    <r>
      <rPr>
        <sz val="8"/>
        <rFont val="Arial"/>
        <family val="0"/>
      </rPr>
      <t>FOSS</t>
    </r>
  </si>
  <si>
    <t>$ produced)</t>
  </si>
  <si>
    <t>UN (1990)</t>
  </si>
  <si>
    <r>
      <t xml:space="preserve">(kg F </t>
    </r>
    <r>
      <rPr>
        <sz val="8"/>
        <rFont val="Arial"/>
        <family val="0"/>
      </rPr>
      <t>FOSS</t>
    </r>
    <r>
      <rPr>
        <sz val="10"/>
        <rFont val="Arial"/>
        <family val="0"/>
      </rPr>
      <t>/</t>
    </r>
  </si>
  <si>
    <t>Emissions</t>
  </si>
  <si>
    <t>Distribution</t>
  </si>
  <si>
    <t>atmosph.</t>
  </si>
  <si>
    <t>components</t>
  </si>
  <si>
    <t>Atmosph.</t>
  </si>
  <si>
    <t>1980-1989</t>
  </si>
  <si>
    <t>F TOTAL</t>
  </si>
  <si>
    <t>Economy (kgC/US$)</t>
  </si>
  <si>
    <t>1959-2006*</t>
  </si>
  <si>
    <t>*data only from 1970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</si>
</sst>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"/>
    <numFmt numFmtId="165" formatCode="[$-409]h:mm:ss\ AM/PM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color indexed="62"/>
      <name val="Cambria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3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79"/>
  <sheetViews>
    <sheetView tabSelected="1" zoomScalePageLayoutView="0" workbookViewId="0" topLeftCell="A1">
      <selection activeCell="A1" sqref="A1"/>
    </sheetView>
  </sheetViews>
  <sheetFormatPr defaultColWidth="8.7109375" defaultRowHeight="12.75"/>
  <cols>
    <col min="1" max="10" width="8.7109375" style="0" customWidth="1"/>
    <col min="11" max="11" width="13.140625" style="0" customWidth="1"/>
    <col min="12" max="18" width="8.7109375" style="0" customWidth="1"/>
    <col min="19" max="19" width="9.7109375" style="0" customWidth="1"/>
  </cols>
  <sheetData>
    <row r="1" spans="1:15" ht="12.75">
      <c r="A1" t="s">
        <v>7</v>
      </c>
      <c r="J1" t="s">
        <v>17</v>
      </c>
      <c r="K1" t="s">
        <v>30</v>
      </c>
      <c r="L1" t="s">
        <v>39</v>
      </c>
      <c r="M1" t="s">
        <v>39</v>
      </c>
      <c r="N1" t="s">
        <v>39</v>
      </c>
      <c r="O1" t="s">
        <v>8</v>
      </c>
    </row>
    <row r="2" spans="5:15" ht="12.75">
      <c r="E2" t="s">
        <v>31</v>
      </c>
      <c r="F2" t="s">
        <v>33</v>
      </c>
      <c r="J2" t="s">
        <v>18</v>
      </c>
      <c r="K2" t="s">
        <v>37</v>
      </c>
      <c r="L2" t="s">
        <v>38</v>
      </c>
      <c r="M2" t="s">
        <v>38</v>
      </c>
      <c r="N2" t="s">
        <v>38</v>
      </c>
      <c r="O2" t="s">
        <v>41</v>
      </c>
    </row>
    <row r="3" spans="1:14" ht="12.75">
      <c r="A3" s="1" t="s">
        <v>0</v>
      </c>
      <c r="B3" s="1" t="s">
        <v>1</v>
      </c>
      <c r="C3" s="1" t="s">
        <v>2</v>
      </c>
      <c r="D3" s="1" t="s">
        <v>34</v>
      </c>
      <c r="E3" s="1" t="s">
        <v>3</v>
      </c>
      <c r="F3" s="1" t="s">
        <v>31</v>
      </c>
      <c r="G3" s="1" t="s">
        <v>4</v>
      </c>
      <c r="H3" s="1" t="s">
        <v>5</v>
      </c>
      <c r="I3" s="1" t="s">
        <v>6</v>
      </c>
      <c r="J3" t="s">
        <v>19</v>
      </c>
      <c r="K3" t="s">
        <v>35</v>
      </c>
      <c r="L3" s="1" t="s">
        <v>40</v>
      </c>
      <c r="M3" s="1" t="s">
        <v>12</v>
      </c>
      <c r="N3" s="1" t="s">
        <v>13</v>
      </c>
    </row>
    <row r="4" spans="1:20" ht="12.75">
      <c r="A4">
        <v>1959</v>
      </c>
      <c r="B4">
        <v>2.39</v>
      </c>
      <c r="C4">
        <v>0.08</v>
      </c>
      <c r="D4">
        <f>B4+C4</f>
        <v>2.47</v>
      </c>
      <c r="E4">
        <v>1.4</v>
      </c>
      <c r="F4">
        <f>D4+E4</f>
        <v>3.87</v>
      </c>
      <c r="G4">
        <v>2</v>
      </c>
      <c r="H4">
        <v>1.07</v>
      </c>
      <c r="I4">
        <v>0.79</v>
      </c>
      <c r="J4" t="s">
        <v>36</v>
      </c>
      <c r="L4">
        <f>G4/F4</f>
        <v>0.5167958656330749</v>
      </c>
      <c r="M4">
        <f>H4/F4</f>
        <v>0.2764857881136951</v>
      </c>
      <c r="N4">
        <f>I4/F4</f>
        <v>0.2041343669250646</v>
      </c>
      <c r="O4">
        <f>SUM(L4:N4)</f>
        <v>0.9974160206718345</v>
      </c>
      <c r="R4" s="4" t="s">
        <v>45</v>
      </c>
      <c r="T4" t="s">
        <v>47</v>
      </c>
    </row>
    <row r="5" spans="1:23" ht="12.75">
      <c r="A5">
        <v>1960</v>
      </c>
      <c r="B5">
        <v>2.49</v>
      </c>
      <c r="C5">
        <v>0.08</v>
      </c>
      <c r="D5">
        <f aca="true" t="shared" si="0" ref="D5:D51">B5+C5</f>
        <v>2.5700000000000003</v>
      </c>
      <c r="E5">
        <v>1.39</v>
      </c>
      <c r="F5">
        <f aca="true" t="shared" si="1" ref="F5:F51">D5+E5</f>
        <v>3.96</v>
      </c>
      <c r="G5">
        <v>1.06</v>
      </c>
      <c r="H5">
        <v>1.01</v>
      </c>
      <c r="I5">
        <v>1.89</v>
      </c>
      <c r="L5">
        <f aca="true" t="shared" si="2" ref="L5:L51">G5/F5</f>
        <v>0.2676767676767677</v>
      </c>
      <c r="M5">
        <f aca="true" t="shared" si="3" ref="M5:M51">H5/F5</f>
        <v>0.255050505050505</v>
      </c>
      <c r="N5">
        <f aca="true" t="shared" si="4" ref="N5:N51">I5/F5</f>
        <v>0.47727272727272724</v>
      </c>
      <c r="O5">
        <f aca="true" t="shared" si="5" ref="O5:O51">SUM(L5:N5)</f>
        <v>1</v>
      </c>
      <c r="S5" s="1" t="s">
        <v>20</v>
      </c>
      <c r="T5" s="1" t="s">
        <v>9</v>
      </c>
      <c r="U5" s="1" t="s">
        <v>15</v>
      </c>
      <c r="V5" s="1" t="s">
        <v>14</v>
      </c>
      <c r="W5" s="5" t="s">
        <v>21</v>
      </c>
    </row>
    <row r="6" spans="1:23" ht="12.75">
      <c r="A6">
        <v>1961</v>
      </c>
      <c r="B6">
        <v>2.51</v>
      </c>
      <c r="C6">
        <v>0.09</v>
      </c>
      <c r="D6">
        <f t="shared" si="0"/>
        <v>2.5999999999999996</v>
      </c>
      <c r="E6">
        <v>1.46</v>
      </c>
      <c r="F6">
        <f t="shared" si="1"/>
        <v>4.06</v>
      </c>
      <c r="G6">
        <v>2.04</v>
      </c>
      <c r="H6">
        <v>0.95</v>
      </c>
      <c r="I6">
        <v>1.07</v>
      </c>
      <c r="L6">
        <f t="shared" si="2"/>
        <v>0.5024630541871922</v>
      </c>
      <c r="M6">
        <f t="shared" si="3"/>
        <v>0.23399014778325125</v>
      </c>
      <c r="N6">
        <f t="shared" si="4"/>
        <v>0.2635467980295567</v>
      </c>
      <c r="O6">
        <f t="shared" si="5"/>
        <v>1</v>
      </c>
      <c r="S6" t="s">
        <v>46</v>
      </c>
      <c r="T6">
        <f>AVERAGE(K15:K51)</f>
        <v>0.2877567600096137</v>
      </c>
      <c r="U6">
        <f>STDEV(K15:K51)</f>
        <v>0.037642801249398616</v>
      </c>
      <c r="V6">
        <f>SLOPE(K15:K51,A15:A51)</f>
        <v>-0.0034038117279414468</v>
      </c>
      <c r="W6">
        <f>V6/T6*100</f>
        <v>-1.182878111300575</v>
      </c>
    </row>
    <row r="7" spans="1:23" ht="12.75">
      <c r="A7">
        <v>1962</v>
      </c>
      <c r="B7">
        <v>2.61</v>
      </c>
      <c r="C7">
        <v>0.09</v>
      </c>
      <c r="D7">
        <f t="shared" si="0"/>
        <v>2.6999999999999997</v>
      </c>
      <c r="E7">
        <v>1.46</v>
      </c>
      <c r="F7">
        <f t="shared" si="1"/>
        <v>4.16</v>
      </c>
      <c r="G7">
        <v>1.38</v>
      </c>
      <c r="H7">
        <v>1.08</v>
      </c>
      <c r="I7">
        <v>1.7</v>
      </c>
      <c r="L7">
        <f t="shared" si="2"/>
        <v>0.3317307692307692</v>
      </c>
      <c r="M7">
        <f t="shared" si="3"/>
        <v>0.25961538461538464</v>
      </c>
      <c r="N7">
        <f t="shared" si="4"/>
        <v>0.40865384615384615</v>
      </c>
      <c r="O7">
        <f t="shared" si="5"/>
        <v>1</v>
      </c>
      <c r="S7" t="s">
        <v>11</v>
      </c>
      <c r="T7">
        <f>AVERAGE(K15:K44)</f>
        <v>0.29847050952985393</v>
      </c>
      <c r="U7">
        <f>STDEV(K15:K44)</f>
        <v>0.03361129540037626</v>
      </c>
      <c r="V7">
        <f>SLOPE(K15:K44,A15:A44)</f>
        <v>-0.0037519572587689006</v>
      </c>
      <c r="W7">
        <f>V7/T7*100</f>
        <v>-1.2570612971710087</v>
      </c>
    </row>
    <row r="8" spans="1:21" ht="12.75">
      <c r="A8">
        <v>1963</v>
      </c>
      <c r="B8">
        <v>2.75</v>
      </c>
      <c r="C8">
        <v>0.1</v>
      </c>
      <c r="D8">
        <f t="shared" si="0"/>
        <v>2.85</v>
      </c>
      <c r="E8">
        <v>1.47</v>
      </c>
      <c r="F8">
        <f t="shared" si="1"/>
        <v>4.32</v>
      </c>
      <c r="G8">
        <v>1.57</v>
      </c>
      <c r="H8">
        <v>1.36</v>
      </c>
      <c r="I8">
        <v>1.39</v>
      </c>
      <c r="L8">
        <f t="shared" si="2"/>
        <v>0.36342592592592593</v>
      </c>
      <c r="M8">
        <f t="shared" si="3"/>
        <v>0.3148148148148148</v>
      </c>
      <c r="N8">
        <f t="shared" si="4"/>
        <v>0.3217592592592592</v>
      </c>
      <c r="O8">
        <f t="shared" si="5"/>
        <v>0.9999999999999999</v>
      </c>
      <c r="S8" t="s">
        <v>43</v>
      </c>
      <c r="T8">
        <f>AVERAGE(K25:K35)</f>
        <v>0.2905502997652835</v>
      </c>
      <c r="U8">
        <f>STDEV(K25:K34)</f>
        <v>0.013134253108527179</v>
      </c>
    </row>
    <row r="9" spans="1:21" ht="12.75">
      <c r="A9">
        <v>1964</v>
      </c>
      <c r="B9">
        <v>2.9</v>
      </c>
      <c r="C9">
        <v>0.11</v>
      </c>
      <c r="D9">
        <f t="shared" si="0"/>
        <v>3.01</v>
      </c>
      <c r="E9">
        <v>1.49</v>
      </c>
      <c r="F9">
        <f t="shared" si="1"/>
        <v>4.5</v>
      </c>
      <c r="G9">
        <v>0.64</v>
      </c>
      <c r="H9">
        <v>1.6</v>
      </c>
      <c r="I9">
        <v>2.26</v>
      </c>
      <c r="L9">
        <f t="shared" si="2"/>
        <v>0.14222222222222222</v>
      </c>
      <c r="M9">
        <f t="shared" si="3"/>
        <v>0.35555555555555557</v>
      </c>
      <c r="N9">
        <f t="shared" si="4"/>
        <v>0.5022222222222221</v>
      </c>
      <c r="O9">
        <f t="shared" si="5"/>
        <v>0.9999999999999999</v>
      </c>
      <c r="S9" t="s">
        <v>22</v>
      </c>
      <c r="T9">
        <f>AVERAGE(K35:K44)</f>
        <v>0.2642425851809579</v>
      </c>
      <c r="U9">
        <f>STDEV(K35:K44)</f>
        <v>0.011547167664250665</v>
      </c>
    </row>
    <row r="10" spans="1:23" ht="12.75">
      <c r="A10">
        <v>1965</v>
      </c>
      <c r="B10">
        <v>3.03</v>
      </c>
      <c r="C10">
        <v>0.11</v>
      </c>
      <c r="D10">
        <f t="shared" si="0"/>
        <v>3.1399999999999997</v>
      </c>
      <c r="E10">
        <v>1.5</v>
      </c>
      <c r="F10">
        <f t="shared" si="1"/>
        <v>4.64</v>
      </c>
      <c r="G10">
        <v>2.27</v>
      </c>
      <c r="H10">
        <v>1.83</v>
      </c>
      <c r="I10">
        <v>0.55</v>
      </c>
      <c r="L10">
        <f t="shared" si="2"/>
        <v>0.48922413793103453</v>
      </c>
      <c r="M10">
        <f t="shared" si="3"/>
        <v>0.39439655172413796</v>
      </c>
      <c r="N10">
        <f t="shared" si="4"/>
        <v>0.1185344827586207</v>
      </c>
      <c r="O10">
        <f t="shared" si="5"/>
        <v>1.0021551724137931</v>
      </c>
      <c r="S10" t="s">
        <v>16</v>
      </c>
      <c r="T10">
        <f>AVERAGE(K45:K51)</f>
        <v>0.24184069063715533</v>
      </c>
      <c r="U10">
        <f>STDEV(K45:K51)</f>
        <v>0.0028257879852628324</v>
      </c>
      <c r="V10">
        <f>SLOPE(K45:K51,A45:A51)</f>
        <v>0.0007634662271224323</v>
      </c>
      <c r="W10">
        <f>V10/T10*100</f>
        <v>0.31568973157949487</v>
      </c>
    </row>
    <row r="11" spans="1:15" ht="12.75">
      <c r="A11">
        <v>1966</v>
      </c>
      <c r="B11">
        <v>3.18</v>
      </c>
      <c r="C11">
        <v>0.12</v>
      </c>
      <c r="D11">
        <f t="shared" si="0"/>
        <v>3.3000000000000003</v>
      </c>
      <c r="E11">
        <v>1.54</v>
      </c>
      <c r="F11">
        <f t="shared" si="1"/>
        <v>4.84</v>
      </c>
      <c r="G11">
        <v>2.67</v>
      </c>
      <c r="H11">
        <v>1.82</v>
      </c>
      <c r="I11">
        <v>0.35</v>
      </c>
      <c r="L11">
        <f t="shared" si="2"/>
        <v>0.5516528925619835</v>
      </c>
      <c r="M11">
        <f t="shared" si="3"/>
        <v>0.3760330578512397</v>
      </c>
      <c r="N11">
        <f t="shared" si="4"/>
        <v>0.07231404958677685</v>
      </c>
      <c r="O11">
        <f t="shared" si="5"/>
        <v>1</v>
      </c>
    </row>
    <row r="12" spans="1:18" ht="12.75">
      <c r="A12">
        <v>1967</v>
      </c>
      <c r="B12">
        <v>3.28</v>
      </c>
      <c r="C12">
        <v>0.13</v>
      </c>
      <c r="D12">
        <f t="shared" si="0"/>
        <v>3.4099999999999997</v>
      </c>
      <c r="E12">
        <v>1.55</v>
      </c>
      <c r="F12">
        <f t="shared" si="1"/>
        <v>4.96</v>
      </c>
      <c r="G12">
        <v>1.44</v>
      </c>
      <c r="H12">
        <v>1.45</v>
      </c>
      <c r="I12">
        <v>2.06</v>
      </c>
      <c r="L12">
        <f t="shared" si="2"/>
        <v>0.29032258064516125</v>
      </c>
      <c r="M12">
        <f t="shared" si="3"/>
        <v>0.2923387096774194</v>
      </c>
      <c r="N12">
        <f t="shared" si="4"/>
        <v>0.4153225806451613</v>
      </c>
      <c r="O12">
        <f t="shared" si="5"/>
        <v>0.997983870967742</v>
      </c>
      <c r="R12" s="4" t="s">
        <v>29</v>
      </c>
    </row>
    <row r="13" spans="1:23" ht="12.75">
      <c r="A13">
        <v>1968</v>
      </c>
      <c r="B13">
        <v>3.44</v>
      </c>
      <c r="C13">
        <v>0.14</v>
      </c>
      <c r="D13">
        <f t="shared" si="0"/>
        <v>3.58</v>
      </c>
      <c r="E13">
        <v>1.48</v>
      </c>
      <c r="F13">
        <f t="shared" si="1"/>
        <v>5.0600000000000005</v>
      </c>
      <c r="G13">
        <v>2.21</v>
      </c>
      <c r="H13">
        <v>1.48</v>
      </c>
      <c r="I13">
        <v>1.38</v>
      </c>
      <c r="L13">
        <f t="shared" si="2"/>
        <v>0.4367588932806324</v>
      </c>
      <c r="M13">
        <f t="shared" si="3"/>
        <v>0.2924901185770751</v>
      </c>
      <c r="N13">
        <f t="shared" si="4"/>
        <v>0.2727272727272727</v>
      </c>
      <c r="O13">
        <f t="shared" si="5"/>
        <v>1.0019762845849802</v>
      </c>
      <c r="S13" s="1" t="s">
        <v>24</v>
      </c>
      <c r="T13" s="1" t="s">
        <v>9</v>
      </c>
      <c r="U13" s="1" t="s">
        <v>15</v>
      </c>
      <c r="V13" s="1" t="s">
        <v>14</v>
      </c>
      <c r="W13" s="5" t="s">
        <v>21</v>
      </c>
    </row>
    <row r="14" spans="1:23" ht="12.75">
      <c r="A14">
        <v>1969</v>
      </c>
      <c r="B14">
        <v>3.65</v>
      </c>
      <c r="C14">
        <v>0.15</v>
      </c>
      <c r="D14">
        <f t="shared" si="0"/>
        <v>3.8</v>
      </c>
      <c r="E14">
        <v>1.48</v>
      </c>
      <c r="F14">
        <f t="shared" si="1"/>
        <v>5.279999999999999</v>
      </c>
      <c r="G14">
        <v>2.91</v>
      </c>
      <c r="H14">
        <v>1.62</v>
      </c>
      <c r="I14">
        <v>0.75</v>
      </c>
      <c r="L14">
        <f t="shared" si="2"/>
        <v>0.5511363636363638</v>
      </c>
      <c r="M14">
        <f t="shared" si="3"/>
        <v>0.3068181818181819</v>
      </c>
      <c r="N14">
        <f t="shared" si="4"/>
        <v>0.14204545454545456</v>
      </c>
      <c r="O14">
        <f t="shared" si="5"/>
        <v>1.0000000000000002</v>
      </c>
      <c r="S14" t="s">
        <v>10</v>
      </c>
      <c r="T14">
        <f>AVERAGE(D4:D51)</f>
        <v>5.2825</v>
      </c>
      <c r="U14">
        <f>STDEV(D4:D51)</f>
        <v>1.587529192226152</v>
      </c>
      <c r="V14">
        <f>SLOPE(D4:D51,A4:A51)</f>
        <v>0.11208098132870171</v>
      </c>
      <c r="W14">
        <f>V14/T14*100</f>
        <v>2.1217412461656737</v>
      </c>
    </row>
    <row r="15" spans="1:21" ht="12.75">
      <c r="A15">
        <v>1970</v>
      </c>
      <c r="B15">
        <v>3.91</v>
      </c>
      <c r="C15">
        <v>0.16</v>
      </c>
      <c r="D15">
        <f t="shared" si="0"/>
        <v>4.07</v>
      </c>
      <c r="E15">
        <v>1.44</v>
      </c>
      <c r="F15">
        <f t="shared" si="1"/>
        <v>5.51</v>
      </c>
      <c r="G15">
        <v>2.12</v>
      </c>
      <c r="H15">
        <v>1.36</v>
      </c>
      <c r="I15">
        <v>2.03</v>
      </c>
      <c r="J15">
        <v>11501600000000</v>
      </c>
      <c r="K15">
        <f aca="true" t="shared" si="6" ref="K15:K51">(D15*1000000000000)/J15</f>
        <v>0.35386381025248664</v>
      </c>
      <c r="L15">
        <f t="shared" si="2"/>
        <v>0.38475499092558985</v>
      </c>
      <c r="M15">
        <f t="shared" si="3"/>
        <v>0.24682395644283125</v>
      </c>
      <c r="N15">
        <f t="shared" si="4"/>
        <v>0.3684210526315789</v>
      </c>
      <c r="O15">
        <f t="shared" si="5"/>
        <v>1</v>
      </c>
      <c r="S15" t="s">
        <v>11</v>
      </c>
      <c r="T15">
        <f>AVERAGE(D15:D44)</f>
        <v>5.563666666666666</v>
      </c>
      <c r="U15">
        <f>STDEV(D15:D44)</f>
        <v>0.813648586914837</v>
      </c>
    </row>
    <row r="16" spans="1:21" ht="12.75">
      <c r="A16">
        <v>1971</v>
      </c>
      <c r="B16">
        <v>4.06</v>
      </c>
      <c r="C16">
        <v>0.17</v>
      </c>
      <c r="D16">
        <f t="shared" si="0"/>
        <v>4.2299999999999995</v>
      </c>
      <c r="E16">
        <v>1.29</v>
      </c>
      <c r="F16">
        <f t="shared" si="1"/>
        <v>5.52</v>
      </c>
      <c r="G16">
        <v>1.66</v>
      </c>
      <c r="H16">
        <v>1.47</v>
      </c>
      <c r="I16">
        <v>2.4</v>
      </c>
      <c r="J16">
        <v>11969700000000</v>
      </c>
      <c r="K16">
        <f t="shared" si="6"/>
        <v>0.3533923155968821</v>
      </c>
      <c r="L16">
        <f t="shared" si="2"/>
        <v>0.3007246376811594</v>
      </c>
      <c r="M16">
        <f t="shared" si="3"/>
        <v>0.266304347826087</v>
      </c>
      <c r="N16">
        <f t="shared" si="4"/>
        <v>0.4347826086956522</v>
      </c>
      <c r="O16">
        <f t="shared" si="5"/>
        <v>1.0018115942028984</v>
      </c>
      <c r="S16" t="s">
        <v>43</v>
      </c>
      <c r="T16">
        <f>AVERAGE(D25:D35)</f>
        <v>5.57</v>
      </c>
      <c r="U16">
        <f>STDEV(D25:D34)</f>
        <v>0.35267391296904427</v>
      </c>
    </row>
    <row r="17" spans="1:21" ht="12.75">
      <c r="A17">
        <v>1972</v>
      </c>
      <c r="B17">
        <v>4.22</v>
      </c>
      <c r="C17">
        <v>0.18</v>
      </c>
      <c r="D17">
        <f t="shared" si="0"/>
        <v>4.3999999999999995</v>
      </c>
      <c r="E17">
        <v>1.26</v>
      </c>
      <c r="F17">
        <f t="shared" si="1"/>
        <v>5.659999999999999</v>
      </c>
      <c r="G17">
        <v>3.8</v>
      </c>
      <c r="H17">
        <v>1.73</v>
      </c>
      <c r="I17">
        <v>0.13</v>
      </c>
      <c r="J17">
        <v>12624500000000</v>
      </c>
      <c r="K17">
        <f t="shared" si="6"/>
        <v>0.3485286546001821</v>
      </c>
      <c r="L17">
        <f t="shared" si="2"/>
        <v>0.6713780918727916</v>
      </c>
      <c r="M17">
        <f t="shared" si="3"/>
        <v>0.3056537102473499</v>
      </c>
      <c r="N17">
        <f t="shared" si="4"/>
        <v>0.02296819787985866</v>
      </c>
      <c r="O17">
        <f t="shared" si="5"/>
        <v>1.0000000000000002</v>
      </c>
      <c r="S17" t="s">
        <v>22</v>
      </c>
      <c r="T17">
        <f>AVERAGE(D35:D44)</f>
        <v>6.481999999999999</v>
      </c>
      <c r="U17">
        <f>STDEV(D35:D44)</f>
        <v>0.2693531345856555</v>
      </c>
    </row>
    <row r="18" spans="1:21" ht="12.75">
      <c r="A18">
        <v>1973</v>
      </c>
      <c r="B18">
        <v>4.43</v>
      </c>
      <c r="C18">
        <v>0.2</v>
      </c>
      <c r="D18">
        <f t="shared" si="0"/>
        <v>4.63</v>
      </c>
      <c r="E18">
        <v>1.25</v>
      </c>
      <c r="F18">
        <f t="shared" si="1"/>
        <v>5.88</v>
      </c>
      <c r="G18">
        <v>2.51</v>
      </c>
      <c r="H18">
        <v>1.75</v>
      </c>
      <c r="I18">
        <v>1.63</v>
      </c>
      <c r="J18">
        <v>13432300000000</v>
      </c>
      <c r="K18">
        <f t="shared" si="6"/>
        <v>0.3446915271398048</v>
      </c>
      <c r="L18">
        <f t="shared" si="2"/>
        <v>0.4268707482993197</v>
      </c>
      <c r="M18">
        <f t="shared" si="3"/>
        <v>0.2976190476190476</v>
      </c>
      <c r="N18">
        <f t="shared" si="4"/>
        <v>0.27721088435374147</v>
      </c>
      <c r="O18">
        <f t="shared" si="5"/>
        <v>1.001700680272109</v>
      </c>
      <c r="S18" t="s">
        <v>16</v>
      </c>
      <c r="T18">
        <f>AVERAGE(D45:D51)</f>
        <v>7.602857142857144</v>
      </c>
      <c r="U18">
        <f>STDEV(D45:D51)</f>
        <v>0.556108930747502</v>
      </c>
    </row>
    <row r="19" spans="1:15" ht="12.75">
      <c r="A19">
        <v>1974</v>
      </c>
      <c r="B19">
        <v>4.44</v>
      </c>
      <c r="C19">
        <v>0.2</v>
      </c>
      <c r="D19">
        <f t="shared" si="0"/>
        <v>4.640000000000001</v>
      </c>
      <c r="E19">
        <v>1.25</v>
      </c>
      <c r="F19">
        <f t="shared" si="1"/>
        <v>5.890000000000001</v>
      </c>
      <c r="G19">
        <v>1.61</v>
      </c>
      <c r="H19">
        <v>1.55</v>
      </c>
      <c r="I19">
        <v>2.74</v>
      </c>
      <c r="J19">
        <v>13698800000000</v>
      </c>
      <c r="K19">
        <f t="shared" si="6"/>
        <v>0.338715799924081</v>
      </c>
      <c r="L19">
        <f t="shared" si="2"/>
        <v>0.27334465195246177</v>
      </c>
      <c r="M19">
        <f t="shared" si="3"/>
        <v>0.2631578947368421</v>
      </c>
      <c r="N19">
        <f t="shared" si="4"/>
        <v>0.46519524617996605</v>
      </c>
      <c r="O19">
        <f t="shared" si="5"/>
        <v>1.0016977928692699</v>
      </c>
    </row>
    <row r="20" spans="1:23" ht="12.75">
      <c r="A20">
        <v>1975</v>
      </c>
      <c r="B20">
        <v>4.43</v>
      </c>
      <c r="C20">
        <v>0.19</v>
      </c>
      <c r="D20">
        <f t="shared" si="0"/>
        <v>4.62</v>
      </c>
      <c r="E20">
        <v>1.25</v>
      </c>
      <c r="F20">
        <f t="shared" si="1"/>
        <v>5.87</v>
      </c>
      <c r="G20">
        <v>2.31</v>
      </c>
      <c r="H20">
        <v>1.7</v>
      </c>
      <c r="I20">
        <v>1.85</v>
      </c>
      <c r="J20">
        <v>13836800000000</v>
      </c>
      <c r="K20">
        <f t="shared" si="6"/>
        <v>0.3338922294172063</v>
      </c>
      <c r="L20">
        <f t="shared" si="2"/>
        <v>0.39352640545144807</v>
      </c>
      <c r="M20">
        <f t="shared" si="3"/>
        <v>0.28960817717206133</v>
      </c>
      <c r="N20">
        <f t="shared" si="4"/>
        <v>0.3151618398637138</v>
      </c>
      <c r="O20">
        <f t="shared" si="5"/>
        <v>0.9982964224872232</v>
      </c>
      <c r="S20" s="1" t="s">
        <v>23</v>
      </c>
      <c r="T20" s="1" t="s">
        <v>9</v>
      </c>
      <c r="U20" s="1" t="s">
        <v>15</v>
      </c>
      <c r="V20" s="1" t="s">
        <v>14</v>
      </c>
      <c r="W20" s="5" t="s">
        <v>21</v>
      </c>
    </row>
    <row r="21" spans="1:23" ht="12.75">
      <c r="A21">
        <v>1976</v>
      </c>
      <c r="B21">
        <v>4.67</v>
      </c>
      <c r="C21">
        <v>0.21</v>
      </c>
      <c r="D21">
        <f t="shared" si="0"/>
        <v>4.88</v>
      </c>
      <c r="E21">
        <v>1.31</v>
      </c>
      <c r="F21">
        <f t="shared" si="1"/>
        <v>6.1899999999999995</v>
      </c>
      <c r="G21">
        <v>1.91</v>
      </c>
      <c r="H21">
        <v>1.8</v>
      </c>
      <c r="I21">
        <v>2.49</v>
      </c>
      <c r="J21">
        <v>14535700000000</v>
      </c>
      <c r="K21">
        <f t="shared" si="6"/>
        <v>0.33572514567581885</v>
      </c>
      <c r="L21">
        <f t="shared" si="2"/>
        <v>0.30856219709208405</v>
      </c>
      <c r="M21">
        <f t="shared" si="3"/>
        <v>0.2907915993537965</v>
      </c>
      <c r="N21">
        <f t="shared" si="4"/>
        <v>0.4022617124394185</v>
      </c>
      <c r="O21">
        <f t="shared" si="5"/>
        <v>1.0016155088852992</v>
      </c>
      <c r="S21" t="s">
        <v>10</v>
      </c>
      <c r="T21">
        <f>AVERAGE(E4:E51)</f>
        <v>1.4633333333333336</v>
      </c>
      <c r="U21">
        <f>STDEV(E4:E51)</f>
        <v>0.12500780117500485</v>
      </c>
      <c r="V21">
        <f>SLOPE(E4:E51,A4:A51)</f>
        <v>0.0030666521927920102</v>
      </c>
      <c r="W21">
        <f>V21/T21*100</f>
        <v>0.2095662090746248</v>
      </c>
    </row>
    <row r="22" spans="1:21" ht="12.75">
      <c r="A22">
        <v>1977</v>
      </c>
      <c r="B22">
        <v>4.82</v>
      </c>
      <c r="C22">
        <v>0.21</v>
      </c>
      <c r="D22">
        <f t="shared" si="0"/>
        <v>5.03</v>
      </c>
      <c r="E22">
        <v>1.32</v>
      </c>
      <c r="F22">
        <f t="shared" si="1"/>
        <v>6.3500000000000005</v>
      </c>
      <c r="G22">
        <v>4.39</v>
      </c>
      <c r="H22">
        <v>2.03</v>
      </c>
      <c r="I22">
        <v>-0.07</v>
      </c>
      <c r="J22">
        <v>15119000000000</v>
      </c>
      <c r="K22">
        <f t="shared" si="6"/>
        <v>0.3326939612408228</v>
      </c>
      <c r="L22">
        <f t="shared" si="2"/>
        <v>0.6913385826771652</v>
      </c>
      <c r="M22">
        <f t="shared" si="3"/>
        <v>0.3196850393700787</v>
      </c>
      <c r="N22">
        <f t="shared" si="4"/>
        <v>-0.011023622047244094</v>
      </c>
      <c r="O22">
        <f t="shared" si="5"/>
        <v>0.9999999999999999</v>
      </c>
      <c r="S22" t="s">
        <v>11</v>
      </c>
      <c r="T22">
        <f>AVERAGE(E15:E44)</f>
        <v>1.4573333333333338</v>
      </c>
      <c r="U22">
        <f>STDEV(E15:E44)</f>
        <v>0.154226285458854</v>
      </c>
    </row>
    <row r="23" spans="1:21" ht="12.75">
      <c r="A23">
        <v>1978</v>
      </c>
      <c r="B23">
        <v>4.89</v>
      </c>
      <c r="C23">
        <v>0.22</v>
      </c>
      <c r="D23">
        <f t="shared" si="0"/>
        <v>5.109999999999999</v>
      </c>
      <c r="E23">
        <v>1.31</v>
      </c>
      <c r="F23">
        <f t="shared" si="1"/>
        <v>6.42</v>
      </c>
      <c r="G23">
        <v>2.84</v>
      </c>
      <c r="H23">
        <v>1.98</v>
      </c>
      <c r="I23">
        <v>1.59</v>
      </c>
      <c r="J23">
        <v>15765600000000</v>
      </c>
      <c r="K23">
        <f t="shared" si="6"/>
        <v>0.32412340792611755</v>
      </c>
      <c r="L23">
        <f t="shared" si="2"/>
        <v>0.4423676012461059</v>
      </c>
      <c r="M23">
        <f t="shared" si="3"/>
        <v>0.308411214953271</v>
      </c>
      <c r="N23">
        <f t="shared" si="4"/>
        <v>0.2476635514018692</v>
      </c>
      <c r="O23">
        <f t="shared" si="5"/>
        <v>0.9984423676012462</v>
      </c>
      <c r="S23" t="s">
        <v>43</v>
      </c>
      <c r="T23">
        <f>AVERAGE(E25:E34)</f>
        <v>1.511</v>
      </c>
      <c r="U23">
        <f>STDEV(E25:E34)</f>
        <v>0.14903019828209443</v>
      </c>
    </row>
    <row r="24" spans="1:21" ht="12.75">
      <c r="A24">
        <v>1979</v>
      </c>
      <c r="B24">
        <v>5.19</v>
      </c>
      <c r="C24">
        <v>0.22</v>
      </c>
      <c r="D24">
        <f t="shared" si="0"/>
        <v>5.41</v>
      </c>
      <c r="E24">
        <v>1.28</v>
      </c>
      <c r="F24">
        <f t="shared" si="1"/>
        <v>6.69</v>
      </c>
      <c r="G24">
        <v>3.48</v>
      </c>
      <c r="H24">
        <v>1.71</v>
      </c>
      <c r="I24">
        <v>1.5</v>
      </c>
      <c r="J24">
        <v>16387600000000</v>
      </c>
      <c r="K24">
        <f t="shared" si="6"/>
        <v>0.33012765749713197</v>
      </c>
      <c r="L24">
        <f t="shared" si="2"/>
        <v>0.5201793721973094</v>
      </c>
      <c r="M24">
        <f t="shared" si="3"/>
        <v>0.25560538116591924</v>
      </c>
      <c r="N24">
        <f t="shared" si="4"/>
        <v>0.22421524663677128</v>
      </c>
      <c r="O24">
        <f t="shared" si="5"/>
        <v>0.9999999999999999</v>
      </c>
      <c r="S24" t="s">
        <v>22</v>
      </c>
      <c r="T24">
        <f>AVERAGE(E35:E44)</f>
        <v>1.565</v>
      </c>
      <c r="U24">
        <f>STDEV(E35:E44)</f>
        <v>0.0783510618236217</v>
      </c>
    </row>
    <row r="25" spans="1:21" ht="12.75">
      <c r="A25">
        <v>1980</v>
      </c>
      <c r="B25">
        <v>5.14</v>
      </c>
      <c r="C25">
        <v>0.21</v>
      </c>
      <c r="D25">
        <f t="shared" si="0"/>
        <v>5.35</v>
      </c>
      <c r="E25">
        <v>1.24</v>
      </c>
      <c r="F25">
        <f t="shared" si="1"/>
        <v>6.59</v>
      </c>
      <c r="G25">
        <v>3.57</v>
      </c>
      <c r="H25">
        <v>2.05</v>
      </c>
      <c r="I25">
        <v>0.97</v>
      </c>
      <c r="J25">
        <v>16708100000000</v>
      </c>
      <c r="K25">
        <f t="shared" si="6"/>
        <v>0.32020397292331265</v>
      </c>
      <c r="L25">
        <f t="shared" si="2"/>
        <v>0.5417298937784522</v>
      </c>
      <c r="M25">
        <f t="shared" si="3"/>
        <v>0.3110773899848255</v>
      </c>
      <c r="N25">
        <f t="shared" si="4"/>
        <v>0.1471927162367223</v>
      </c>
      <c r="O25">
        <f t="shared" si="5"/>
        <v>1</v>
      </c>
      <c r="S25" t="s">
        <v>16</v>
      </c>
      <c r="T25">
        <f>AVERAGE(E45:E51)</f>
        <v>1.4714285714285715</v>
      </c>
      <c r="U25">
        <f>STDEV(E45:E51)</f>
        <v>0.05429197958832047</v>
      </c>
    </row>
    <row r="26" spans="1:15" ht="12.75">
      <c r="A26">
        <v>1981</v>
      </c>
      <c r="B26">
        <v>5</v>
      </c>
      <c r="C26">
        <v>0.19</v>
      </c>
      <c r="D26">
        <f t="shared" si="0"/>
        <v>5.19</v>
      </c>
      <c r="E26">
        <v>1.26</v>
      </c>
      <c r="F26">
        <f t="shared" si="1"/>
        <v>6.45</v>
      </c>
      <c r="G26">
        <v>2.29</v>
      </c>
      <c r="H26">
        <v>1.92</v>
      </c>
      <c r="I26">
        <v>2.24</v>
      </c>
      <c r="J26">
        <v>17029400000000</v>
      </c>
      <c r="K26">
        <f t="shared" si="6"/>
        <v>0.3047670499254231</v>
      </c>
      <c r="L26">
        <f t="shared" si="2"/>
        <v>0.3550387596899225</v>
      </c>
      <c r="M26">
        <f t="shared" si="3"/>
        <v>0.29767441860465116</v>
      </c>
      <c r="N26">
        <f t="shared" si="4"/>
        <v>0.3472868217054264</v>
      </c>
      <c r="O26">
        <f t="shared" si="5"/>
        <v>1</v>
      </c>
    </row>
    <row r="27" spans="1:19" ht="12.75">
      <c r="A27">
        <v>1982</v>
      </c>
      <c r="B27">
        <v>4.96</v>
      </c>
      <c r="C27">
        <v>0.19</v>
      </c>
      <c r="D27">
        <f t="shared" si="0"/>
        <v>5.15</v>
      </c>
      <c r="E27">
        <v>1.46</v>
      </c>
      <c r="F27">
        <f t="shared" si="1"/>
        <v>6.61</v>
      </c>
      <c r="G27">
        <v>2.1</v>
      </c>
      <c r="H27">
        <v>2.23</v>
      </c>
      <c r="I27">
        <v>2.28</v>
      </c>
      <c r="J27">
        <v>17169400000000</v>
      </c>
      <c r="K27">
        <f t="shared" si="6"/>
        <v>0.2999522406141158</v>
      </c>
      <c r="L27">
        <f t="shared" si="2"/>
        <v>0.3177004538577912</v>
      </c>
      <c r="M27">
        <f t="shared" si="3"/>
        <v>0.33736762481089255</v>
      </c>
      <c r="N27">
        <f t="shared" si="4"/>
        <v>0.3449319213313161</v>
      </c>
      <c r="O27">
        <f t="shared" si="5"/>
        <v>0.9999999999999999</v>
      </c>
      <c r="S27" s="3"/>
    </row>
    <row r="28" spans="1:23" ht="12.75">
      <c r="A28">
        <v>1983</v>
      </c>
      <c r="B28">
        <v>4.94</v>
      </c>
      <c r="C28">
        <v>0.18</v>
      </c>
      <c r="D28">
        <f t="shared" si="0"/>
        <v>5.12</v>
      </c>
      <c r="E28">
        <v>1.51</v>
      </c>
      <c r="F28">
        <f t="shared" si="1"/>
        <v>6.63</v>
      </c>
      <c r="G28">
        <v>3.89</v>
      </c>
      <c r="H28">
        <v>2.32</v>
      </c>
      <c r="I28">
        <v>0.43</v>
      </c>
      <c r="J28">
        <v>17652000000000</v>
      </c>
      <c r="K28">
        <f t="shared" si="6"/>
        <v>0.29005211874008613</v>
      </c>
      <c r="L28">
        <f t="shared" si="2"/>
        <v>0.5867269984917044</v>
      </c>
      <c r="M28">
        <f t="shared" si="3"/>
        <v>0.34992458521870284</v>
      </c>
      <c r="N28">
        <f t="shared" si="4"/>
        <v>0.06485671191553545</v>
      </c>
      <c r="O28">
        <f t="shared" si="5"/>
        <v>1.0015082956259427</v>
      </c>
      <c r="S28" s="1" t="s">
        <v>44</v>
      </c>
      <c r="T28" s="1" t="s">
        <v>9</v>
      </c>
      <c r="U28" s="1" t="s">
        <v>15</v>
      </c>
      <c r="V28" s="1" t="s">
        <v>14</v>
      </c>
      <c r="W28" s="5" t="s">
        <v>21</v>
      </c>
    </row>
    <row r="29" spans="1:23" ht="12.75">
      <c r="A29">
        <v>1984</v>
      </c>
      <c r="B29">
        <v>5.13</v>
      </c>
      <c r="C29">
        <v>0.18</v>
      </c>
      <c r="D29">
        <f t="shared" si="0"/>
        <v>5.31</v>
      </c>
      <c r="E29">
        <v>1.56</v>
      </c>
      <c r="F29">
        <f t="shared" si="1"/>
        <v>6.869999999999999</v>
      </c>
      <c r="G29">
        <v>2.8</v>
      </c>
      <c r="H29">
        <v>2.04</v>
      </c>
      <c r="I29">
        <v>2.03</v>
      </c>
      <c r="J29">
        <v>18429200000000</v>
      </c>
      <c r="K29">
        <f t="shared" si="6"/>
        <v>0.2881297072037853</v>
      </c>
      <c r="L29">
        <f t="shared" si="2"/>
        <v>0.4075691411935954</v>
      </c>
      <c r="M29">
        <f t="shared" si="3"/>
        <v>0.29694323144104806</v>
      </c>
      <c r="N29">
        <f t="shared" si="4"/>
        <v>0.2954876273653566</v>
      </c>
      <c r="O29">
        <f t="shared" si="5"/>
        <v>1</v>
      </c>
      <c r="S29" t="s">
        <v>10</v>
      </c>
      <c r="T29">
        <f>AVERAGE(F4:F51)</f>
        <v>6.745833333333334</v>
      </c>
      <c r="U29">
        <f>STDEV(F4:F51)</f>
        <v>1.6249253119769989</v>
      </c>
      <c r="V29">
        <f>SLOPE(F4:F51,A4:A51)</f>
        <v>0.11514763352149371</v>
      </c>
      <c r="W29">
        <f>V29/T29*100</f>
        <v>1.7069445364520375</v>
      </c>
    </row>
    <row r="30" spans="1:21" ht="12.75">
      <c r="A30">
        <v>1985</v>
      </c>
      <c r="B30">
        <v>5.28</v>
      </c>
      <c r="C30">
        <v>0.18</v>
      </c>
      <c r="D30">
        <f t="shared" si="0"/>
        <v>5.46</v>
      </c>
      <c r="E30">
        <v>1.58</v>
      </c>
      <c r="F30">
        <f t="shared" si="1"/>
        <v>7.04</v>
      </c>
      <c r="G30">
        <v>3.4</v>
      </c>
      <c r="H30">
        <v>2.08</v>
      </c>
      <c r="I30">
        <v>1.57</v>
      </c>
      <c r="J30">
        <v>19074400000000</v>
      </c>
      <c r="K30">
        <f t="shared" si="6"/>
        <v>0.28624753596443403</v>
      </c>
      <c r="L30">
        <f t="shared" si="2"/>
        <v>0.4829545454545454</v>
      </c>
      <c r="M30">
        <f t="shared" si="3"/>
        <v>0.29545454545454547</v>
      </c>
      <c r="N30">
        <f t="shared" si="4"/>
        <v>0.22301136363636365</v>
      </c>
      <c r="O30">
        <f t="shared" si="5"/>
        <v>1.0014204545454546</v>
      </c>
      <c r="S30" t="s">
        <v>11</v>
      </c>
      <c r="T30">
        <f>AVERAGE(F15:F44)</f>
        <v>7.021000000000001</v>
      </c>
      <c r="U30">
        <f>STDEV(F15:F44)</f>
        <v>0.9239359210501938</v>
      </c>
    </row>
    <row r="31" spans="1:21" ht="12.75">
      <c r="A31">
        <v>1986</v>
      </c>
      <c r="B31">
        <v>5.45</v>
      </c>
      <c r="C31">
        <v>0.18</v>
      </c>
      <c r="D31">
        <f t="shared" si="0"/>
        <v>5.63</v>
      </c>
      <c r="E31">
        <v>1.6</v>
      </c>
      <c r="F31">
        <f t="shared" si="1"/>
        <v>7.23</v>
      </c>
      <c r="G31">
        <v>2.17</v>
      </c>
      <c r="H31">
        <v>2.25</v>
      </c>
      <c r="I31">
        <v>2.81</v>
      </c>
      <c r="J31">
        <v>19679100000000</v>
      </c>
      <c r="K31">
        <f t="shared" si="6"/>
        <v>0.2860903191711003</v>
      </c>
      <c r="L31">
        <f t="shared" si="2"/>
        <v>0.30013831258644535</v>
      </c>
      <c r="M31">
        <f t="shared" si="3"/>
        <v>0.3112033195020747</v>
      </c>
      <c r="N31">
        <f t="shared" si="4"/>
        <v>0.38865836791147995</v>
      </c>
      <c r="O31">
        <f t="shared" si="5"/>
        <v>1</v>
      </c>
      <c r="S31" t="s">
        <v>43</v>
      </c>
      <c r="T31">
        <f>AVERAGE(F25:F34)</f>
        <v>7.018000000000001</v>
      </c>
      <c r="U31">
        <f>STDEV(F25:F34)</f>
        <v>0.4641790842144994</v>
      </c>
    </row>
    <row r="32" spans="1:21" ht="12.75">
      <c r="A32">
        <v>1987</v>
      </c>
      <c r="B32">
        <v>5.57</v>
      </c>
      <c r="C32">
        <v>0.19</v>
      </c>
      <c r="D32">
        <f t="shared" si="0"/>
        <v>5.760000000000001</v>
      </c>
      <c r="E32">
        <v>1.61</v>
      </c>
      <c r="F32">
        <f t="shared" si="1"/>
        <v>7.370000000000001</v>
      </c>
      <c r="G32">
        <v>5.75</v>
      </c>
      <c r="H32">
        <v>2.22</v>
      </c>
      <c r="I32">
        <v>-0.6</v>
      </c>
      <c r="J32">
        <v>20356300000000</v>
      </c>
      <c r="K32">
        <f t="shared" si="6"/>
        <v>0.2829590839199659</v>
      </c>
      <c r="L32">
        <f t="shared" si="2"/>
        <v>0.7801899592944368</v>
      </c>
      <c r="M32">
        <f t="shared" si="3"/>
        <v>0.30122116689280864</v>
      </c>
      <c r="N32">
        <f t="shared" si="4"/>
        <v>-0.08141112618724558</v>
      </c>
      <c r="O32">
        <f t="shared" si="5"/>
        <v>0.9999999999999999</v>
      </c>
      <c r="S32" t="s">
        <v>22</v>
      </c>
      <c r="T32">
        <f>AVERAGE(F35:F44)</f>
        <v>8.047</v>
      </c>
      <c r="U32">
        <f>STDEV(F35:F44)</f>
        <v>0.20661558508497335</v>
      </c>
    </row>
    <row r="33" spans="1:21" ht="12.75">
      <c r="A33">
        <v>1988</v>
      </c>
      <c r="B33">
        <v>5.79</v>
      </c>
      <c r="C33">
        <v>0.2</v>
      </c>
      <c r="D33">
        <f t="shared" si="0"/>
        <v>5.99</v>
      </c>
      <c r="E33">
        <v>1.64</v>
      </c>
      <c r="F33">
        <f t="shared" si="1"/>
        <v>7.63</v>
      </c>
      <c r="G33">
        <v>4.73</v>
      </c>
      <c r="H33">
        <v>1.94</v>
      </c>
      <c r="I33">
        <v>0.96</v>
      </c>
      <c r="J33">
        <v>21287300000000</v>
      </c>
      <c r="K33">
        <f t="shared" si="6"/>
        <v>0.2813884334791167</v>
      </c>
      <c r="L33">
        <f t="shared" si="2"/>
        <v>0.6199213630406292</v>
      </c>
      <c r="M33">
        <f t="shared" si="3"/>
        <v>0.254259501965924</v>
      </c>
      <c r="N33">
        <f t="shared" si="4"/>
        <v>0.1258191349934469</v>
      </c>
      <c r="O33">
        <f t="shared" si="5"/>
        <v>1.0000000000000002</v>
      </c>
      <c r="S33" t="s">
        <v>16</v>
      </c>
      <c r="T33">
        <f>AVERAGE(F45:F51)</f>
        <v>9.074285714285715</v>
      </c>
      <c r="U33">
        <f>STDEV(F45:F51)</f>
        <v>0.57907561805741</v>
      </c>
    </row>
    <row r="34" spans="1:15" ht="12.75">
      <c r="A34">
        <v>1989</v>
      </c>
      <c r="B34">
        <v>5.91</v>
      </c>
      <c r="C34">
        <v>0.2</v>
      </c>
      <c r="D34">
        <f t="shared" si="0"/>
        <v>6.11</v>
      </c>
      <c r="E34">
        <v>1.65</v>
      </c>
      <c r="F34">
        <f t="shared" si="1"/>
        <v>7.76</v>
      </c>
      <c r="G34">
        <v>2.91</v>
      </c>
      <c r="H34">
        <v>1.91</v>
      </c>
      <c r="I34">
        <v>2.93</v>
      </c>
      <c r="J34">
        <v>22126100000000</v>
      </c>
      <c r="K34">
        <f t="shared" si="6"/>
        <v>0.27614446287416217</v>
      </c>
      <c r="L34">
        <f t="shared" si="2"/>
        <v>0.37500000000000006</v>
      </c>
      <c r="M34">
        <f t="shared" si="3"/>
        <v>0.2461340206185567</v>
      </c>
      <c r="N34">
        <f t="shared" si="4"/>
        <v>0.3775773195876289</v>
      </c>
      <c r="O34">
        <f t="shared" si="5"/>
        <v>0.9987113402061856</v>
      </c>
    </row>
    <row r="35" spans="1:15" ht="12.75">
      <c r="A35">
        <v>1990</v>
      </c>
      <c r="B35">
        <v>6</v>
      </c>
      <c r="C35">
        <v>0.2</v>
      </c>
      <c r="D35">
        <f t="shared" si="0"/>
        <v>6.2</v>
      </c>
      <c r="E35">
        <v>1.64</v>
      </c>
      <c r="F35">
        <f t="shared" si="1"/>
        <v>7.84</v>
      </c>
      <c r="G35">
        <v>2.67</v>
      </c>
      <c r="H35">
        <v>2.16</v>
      </c>
      <c r="I35">
        <v>3</v>
      </c>
      <c r="J35">
        <v>22133500000000</v>
      </c>
      <c r="K35">
        <f t="shared" si="6"/>
        <v>0.28011837260261596</v>
      </c>
      <c r="L35">
        <f t="shared" si="2"/>
        <v>0.3405612244897959</v>
      </c>
      <c r="M35">
        <f t="shared" si="3"/>
        <v>0.2755102040816327</v>
      </c>
      <c r="N35">
        <f t="shared" si="4"/>
        <v>0.3826530612244898</v>
      </c>
      <c r="O35">
        <f t="shared" si="5"/>
        <v>0.9987244897959184</v>
      </c>
    </row>
    <row r="36" spans="1:15" ht="12.75">
      <c r="A36">
        <v>1991</v>
      </c>
      <c r="B36">
        <v>6.11</v>
      </c>
      <c r="C36">
        <v>0.2</v>
      </c>
      <c r="D36">
        <f t="shared" si="0"/>
        <v>6.3100000000000005</v>
      </c>
      <c r="E36">
        <v>1.71</v>
      </c>
      <c r="F36">
        <f t="shared" si="1"/>
        <v>8.02</v>
      </c>
      <c r="G36">
        <v>1.74</v>
      </c>
      <c r="H36">
        <v>2.26</v>
      </c>
      <c r="I36">
        <v>4.02</v>
      </c>
      <c r="J36">
        <v>22440100000000</v>
      </c>
      <c r="K36">
        <f t="shared" si="6"/>
        <v>0.2811930428117522</v>
      </c>
      <c r="L36">
        <f t="shared" si="2"/>
        <v>0.2169576059850374</v>
      </c>
      <c r="M36">
        <f t="shared" si="3"/>
        <v>0.2817955112219451</v>
      </c>
      <c r="N36">
        <f t="shared" si="4"/>
        <v>0.5012468827930174</v>
      </c>
      <c r="O36">
        <f t="shared" si="5"/>
        <v>1</v>
      </c>
    </row>
    <row r="37" spans="1:18" ht="12.75">
      <c r="A37">
        <v>1992</v>
      </c>
      <c r="B37">
        <v>5.99</v>
      </c>
      <c r="C37">
        <v>0.2</v>
      </c>
      <c r="D37">
        <f t="shared" si="0"/>
        <v>6.19</v>
      </c>
      <c r="E37">
        <v>1.61</v>
      </c>
      <c r="F37">
        <f t="shared" si="1"/>
        <v>7.800000000000001</v>
      </c>
      <c r="G37">
        <v>1.36</v>
      </c>
      <c r="H37">
        <v>2.26</v>
      </c>
      <c r="I37" s="2">
        <v>4.17</v>
      </c>
      <c r="J37">
        <v>22872200000000</v>
      </c>
      <c r="K37">
        <f t="shared" si="6"/>
        <v>0.2706342197077675</v>
      </c>
      <c r="L37">
        <f t="shared" si="2"/>
        <v>0.17435897435897435</v>
      </c>
      <c r="M37">
        <f t="shared" si="3"/>
        <v>0.2897435897435897</v>
      </c>
      <c r="N37">
        <f t="shared" si="4"/>
        <v>0.5346153846153846</v>
      </c>
      <c r="O37">
        <f t="shared" si="5"/>
        <v>0.9987179487179487</v>
      </c>
      <c r="R37" s="4" t="s">
        <v>28</v>
      </c>
    </row>
    <row r="38" spans="1:23" ht="12.75">
      <c r="A38">
        <v>1993</v>
      </c>
      <c r="B38">
        <v>5.99</v>
      </c>
      <c r="C38">
        <v>0.21</v>
      </c>
      <c r="D38">
        <f t="shared" si="0"/>
        <v>6.2</v>
      </c>
      <c r="E38">
        <v>1.59</v>
      </c>
      <c r="F38">
        <f t="shared" si="1"/>
        <v>7.79</v>
      </c>
      <c r="G38">
        <v>2.38</v>
      </c>
      <c r="H38">
        <v>2.27</v>
      </c>
      <c r="I38">
        <v>3.15</v>
      </c>
      <c r="J38">
        <v>23216800000000</v>
      </c>
      <c r="K38">
        <f t="shared" si="6"/>
        <v>0.26704799972433757</v>
      </c>
      <c r="L38">
        <f t="shared" si="2"/>
        <v>0.3055198973042362</v>
      </c>
      <c r="M38">
        <f t="shared" si="3"/>
        <v>0.2913992297817715</v>
      </c>
      <c r="N38">
        <f t="shared" si="4"/>
        <v>0.40436456996148906</v>
      </c>
      <c r="O38">
        <f t="shared" si="5"/>
        <v>1.0012836970474968</v>
      </c>
      <c r="S38" s="1" t="s">
        <v>32</v>
      </c>
      <c r="T38" s="1" t="s">
        <v>9</v>
      </c>
      <c r="U38" s="1" t="s">
        <v>15</v>
      </c>
      <c r="V38" s="1" t="s">
        <v>14</v>
      </c>
      <c r="W38" s="5" t="s">
        <v>21</v>
      </c>
    </row>
    <row r="39" spans="1:23" ht="12.75">
      <c r="A39">
        <v>1994</v>
      </c>
      <c r="B39">
        <v>6.12</v>
      </c>
      <c r="C39">
        <v>0.22</v>
      </c>
      <c r="D39">
        <f t="shared" si="0"/>
        <v>6.34</v>
      </c>
      <c r="E39">
        <v>1.58</v>
      </c>
      <c r="F39">
        <f t="shared" si="1"/>
        <v>7.92</v>
      </c>
      <c r="G39">
        <v>3.48</v>
      </c>
      <c r="H39">
        <v>2.09</v>
      </c>
      <c r="I39">
        <v>2.35</v>
      </c>
      <c r="J39">
        <v>23963300000000</v>
      </c>
      <c r="K39">
        <f t="shared" si="6"/>
        <v>0.264571240188121</v>
      </c>
      <c r="L39">
        <f t="shared" si="2"/>
        <v>0.4393939393939394</v>
      </c>
      <c r="M39">
        <f t="shared" si="3"/>
        <v>0.2638888888888889</v>
      </c>
      <c r="N39">
        <f t="shared" si="4"/>
        <v>0.2967171717171717</v>
      </c>
      <c r="O39">
        <f t="shared" si="5"/>
        <v>1</v>
      </c>
      <c r="S39" t="s">
        <v>10</v>
      </c>
      <c r="T39">
        <f>AVERAGE(G4:G51)</f>
        <v>2.9312500000000004</v>
      </c>
      <c r="U39">
        <f>STDEV(G4:G51)</f>
        <v>1.2623342528654786</v>
      </c>
      <c r="V39">
        <f>SLOPE(G4:G51,A4:A51)</f>
        <v>0.05542661745549284</v>
      </c>
      <c r="W39">
        <f>V39/T39*100</f>
        <v>1.8908867362215038</v>
      </c>
    </row>
    <row r="40" spans="1:21" ht="12.75">
      <c r="A40">
        <v>1995</v>
      </c>
      <c r="B40">
        <v>6.26</v>
      </c>
      <c r="C40">
        <v>0.23</v>
      </c>
      <c r="D40">
        <f t="shared" si="0"/>
        <v>6.49</v>
      </c>
      <c r="E40">
        <v>1.56</v>
      </c>
      <c r="F40">
        <f t="shared" si="1"/>
        <v>8.05</v>
      </c>
      <c r="G40">
        <v>4.29</v>
      </c>
      <c r="H40">
        <v>2.09</v>
      </c>
      <c r="I40">
        <v>1.67</v>
      </c>
      <c r="J40">
        <v>24663300000000</v>
      </c>
      <c r="K40">
        <f t="shared" si="6"/>
        <v>0.2631440237113444</v>
      </c>
      <c r="L40">
        <f t="shared" si="2"/>
        <v>0.5329192546583851</v>
      </c>
      <c r="M40">
        <f t="shared" si="3"/>
        <v>0.25962732919254655</v>
      </c>
      <c r="N40">
        <f t="shared" si="4"/>
        <v>0.2074534161490683</v>
      </c>
      <c r="O40">
        <f t="shared" si="5"/>
        <v>0.9999999999999999</v>
      </c>
      <c r="S40" t="s">
        <v>11</v>
      </c>
      <c r="T40">
        <f>AVERAGE(G15:G44)</f>
        <v>3.0589999999999997</v>
      </c>
      <c r="U40">
        <f>STDEV(G15:G44)</f>
        <v>1.2011527509165876</v>
      </c>
    </row>
    <row r="41" spans="1:21" ht="12.75">
      <c r="A41">
        <v>1996</v>
      </c>
      <c r="B41">
        <v>6.41</v>
      </c>
      <c r="C41">
        <v>0.24</v>
      </c>
      <c r="D41">
        <f t="shared" si="0"/>
        <v>6.65</v>
      </c>
      <c r="E41">
        <v>1.53</v>
      </c>
      <c r="F41">
        <f t="shared" si="1"/>
        <v>8.18</v>
      </c>
      <c r="G41">
        <v>2.34</v>
      </c>
      <c r="H41">
        <v>2.07</v>
      </c>
      <c r="I41">
        <v>3.77</v>
      </c>
      <c r="J41">
        <v>25464000000000</v>
      </c>
      <c r="K41">
        <f t="shared" si="6"/>
        <v>0.26115300031416905</v>
      </c>
      <c r="L41">
        <f t="shared" si="2"/>
        <v>0.2860635696821516</v>
      </c>
      <c r="M41">
        <f t="shared" si="3"/>
        <v>0.2530562347188264</v>
      </c>
      <c r="N41">
        <f t="shared" si="4"/>
        <v>0.46088019559902205</v>
      </c>
      <c r="O41">
        <f t="shared" si="5"/>
        <v>1</v>
      </c>
      <c r="S41" t="s">
        <v>43</v>
      </c>
      <c r="T41">
        <f>AVERAGE(G25:G34)</f>
        <v>3.3609999999999998</v>
      </c>
      <c r="U41">
        <f>STDEV(G25:G34)</f>
        <v>1.1822901505129781</v>
      </c>
    </row>
    <row r="42" spans="1:21" ht="12.75">
      <c r="A42">
        <v>1997</v>
      </c>
      <c r="B42">
        <v>6.59</v>
      </c>
      <c r="C42">
        <v>0.25</v>
      </c>
      <c r="D42">
        <f t="shared" si="0"/>
        <v>6.84</v>
      </c>
      <c r="E42">
        <v>1.49</v>
      </c>
      <c r="F42">
        <f t="shared" si="1"/>
        <v>8.33</v>
      </c>
      <c r="G42">
        <v>4.16</v>
      </c>
      <c r="H42">
        <v>2.27</v>
      </c>
      <c r="I42">
        <v>1.9</v>
      </c>
      <c r="J42">
        <v>26384800000000</v>
      </c>
      <c r="K42">
        <f t="shared" si="6"/>
        <v>0.2592401685819108</v>
      </c>
      <c r="L42">
        <f t="shared" si="2"/>
        <v>0.49939975990396157</v>
      </c>
      <c r="M42">
        <f t="shared" si="3"/>
        <v>0.2725090036014406</v>
      </c>
      <c r="N42">
        <f t="shared" si="4"/>
        <v>0.22809123649459784</v>
      </c>
      <c r="O42">
        <f t="shared" si="5"/>
        <v>1</v>
      </c>
      <c r="S42" t="s">
        <v>22</v>
      </c>
      <c r="T42">
        <f>AVERAGE(G36:G44)</f>
        <v>3.2066666666666666</v>
      </c>
      <c r="U42">
        <f>STDEV(G35:G44)</f>
        <v>1.437304962614251</v>
      </c>
    </row>
    <row r="43" spans="1:21" ht="12.75">
      <c r="A43">
        <v>1998</v>
      </c>
      <c r="B43">
        <v>6.55</v>
      </c>
      <c r="C43">
        <v>0.24</v>
      </c>
      <c r="D43">
        <f t="shared" si="0"/>
        <v>6.79</v>
      </c>
      <c r="E43">
        <v>1.49</v>
      </c>
      <c r="F43">
        <f t="shared" si="1"/>
        <v>8.28</v>
      </c>
      <c r="G43">
        <v>6.22</v>
      </c>
      <c r="H43">
        <v>2.51</v>
      </c>
      <c r="I43">
        <v>-0.46</v>
      </c>
      <c r="J43">
        <v>27021300000000</v>
      </c>
      <c r="K43">
        <f t="shared" si="6"/>
        <v>0.25128324692002235</v>
      </c>
      <c r="L43">
        <f t="shared" si="2"/>
        <v>0.751207729468599</v>
      </c>
      <c r="M43">
        <f t="shared" si="3"/>
        <v>0.3031400966183575</v>
      </c>
      <c r="N43">
        <f t="shared" si="4"/>
        <v>-0.05555555555555556</v>
      </c>
      <c r="O43">
        <f t="shared" si="5"/>
        <v>0.998792270531401</v>
      </c>
      <c r="S43" t="s">
        <v>16</v>
      </c>
      <c r="T43">
        <f>AVERAGE(G45:G51)</f>
        <v>4.105714285714286</v>
      </c>
      <c r="U43">
        <f>STDEV(G45:G51)</f>
        <v>0.9116076850425123</v>
      </c>
    </row>
    <row r="44" spans="1:15" ht="12.75">
      <c r="A44">
        <v>1999</v>
      </c>
      <c r="B44">
        <v>6.56</v>
      </c>
      <c r="C44">
        <v>0.25</v>
      </c>
      <c r="D44">
        <f t="shared" si="0"/>
        <v>6.81</v>
      </c>
      <c r="E44">
        <v>1.45</v>
      </c>
      <c r="F44">
        <f t="shared" si="1"/>
        <v>8.26</v>
      </c>
      <c r="G44">
        <v>2.89</v>
      </c>
      <c r="H44">
        <v>2.01</v>
      </c>
      <c r="I44">
        <v>3.36</v>
      </c>
      <c r="J44">
        <v>27905200000000</v>
      </c>
      <c r="K44">
        <f t="shared" si="6"/>
        <v>0.2440405372475381</v>
      </c>
      <c r="L44">
        <f t="shared" si="2"/>
        <v>0.3498789346246974</v>
      </c>
      <c r="M44">
        <f t="shared" si="3"/>
        <v>0.2433414043583535</v>
      </c>
      <c r="N44">
        <f t="shared" si="4"/>
        <v>0.4067796610169491</v>
      </c>
      <c r="O44">
        <f t="shared" si="5"/>
        <v>1</v>
      </c>
    </row>
    <row r="45" spans="1:23" ht="12.75">
      <c r="A45">
        <v>2000</v>
      </c>
      <c r="B45">
        <v>6.71</v>
      </c>
      <c r="C45">
        <v>0.27</v>
      </c>
      <c r="D45">
        <f t="shared" si="0"/>
        <v>6.98</v>
      </c>
      <c r="E45">
        <v>1.41</v>
      </c>
      <c r="F45">
        <f t="shared" si="1"/>
        <v>8.39</v>
      </c>
      <c r="G45">
        <v>2.63</v>
      </c>
      <c r="H45">
        <v>1.9</v>
      </c>
      <c r="I45">
        <v>3.86</v>
      </c>
      <c r="J45">
        <v>29066100000000</v>
      </c>
      <c r="K45">
        <f t="shared" si="6"/>
        <v>0.2401422963521078</v>
      </c>
      <c r="L45">
        <f t="shared" si="2"/>
        <v>0.3134684147794994</v>
      </c>
      <c r="M45">
        <f t="shared" si="3"/>
        <v>0.22646007151370676</v>
      </c>
      <c r="N45">
        <f t="shared" si="4"/>
        <v>0.4600715137067938</v>
      </c>
      <c r="O45">
        <f t="shared" si="5"/>
        <v>0.9999999999999999</v>
      </c>
      <c r="S45" s="1" t="s">
        <v>26</v>
      </c>
      <c r="T45" s="1" t="s">
        <v>9</v>
      </c>
      <c r="U45" s="1" t="s">
        <v>15</v>
      </c>
      <c r="V45" s="1" t="s">
        <v>14</v>
      </c>
      <c r="W45" s="5" t="s">
        <v>21</v>
      </c>
    </row>
    <row r="46" spans="1:23" ht="12.75">
      <c r="A46">
        <v>2001</v>
      </c>
      <c r="B46">
        <v>6.84</v>
      </c>
      <c r="C46">
        <v>0.27</v>
      </c>
      <c r="D46">
        <f t="shared" si="0"/>
        <v>7.109999999999999</v>
      </c>
      <c r="E46">
        <v>1.39</v>
      </c>
      <c r="F46">
        <f t="shared" si="1"/>
        <v>8.5</v>
      </c>
      <c r="G46">
        <v>3.99</v>
      </c>
      <c r="H46">
        <v>1.79</v>
      </c>
      <c r="I46">
        <v>2.72</v>
      </c>
      <c r="J46">
        <v>29564300000000</v>
      </c>
      <c r="K46">
        <f t="shared" si="6"/>
        <v>0.24049275646641385</v>
      </c>
      <c r="L46">
        <f t="shared" si="2"/>
        <v>0.46941176470588236</v>
      </c>
      <c r="M46">
        <f t="shared" si="3"/>
        <v>0.21058823529411766</v>
      </c>
      <c r="N46">
        <f t="shared" si="4"/>
        <v>0.32</v>
      </c>
      <c r="O46">
        <f t="shared" si="5"/>
        <v>1</v>
      </c>
      <c r="S46" t="s">
        <v>10</v>
      </c>
      <c r="T46">
        <f>AVERAGE(H4:H51)</f>
        <v>1.8908333333333331</v>
      </c>
      <c r="U46">
        <f>STDEV(H4:H51)</f>
        <v>0.39701456821618974</v>
      </c>
      <c r="V46">
        <f>SLOPE(H4:H51,A4:A51)</f>
        <v>0.023586626139817622</v>
      </c>
      <c r="W46">
        <f>V46/T46*100</f>
        <v>1.2474196283729022</v>
      </c>
    </row>
    <row r="47" spans="1:21" ht="12.75">
      <c r="A47">
        <v>2002</v>
      </c>
      <c r="B47">
        <v>6.87</v>
      </c>
      <c r="C47">
        <v>0.29</v>
      </c>
      <c r="D47">
        <f t="shared" si="0"/>
        <v>7.16</v>
      </c>
      <c r="E47">
        <v>1.52</v>
      </c>
      <c r="F47">
        <f t="shared" si="1"/>
        <v>8.68</v>
      </c>
      <c r="G47">
        <v>5.01</v>
      </c>
      <c r="H47">
        <v>2.48</v>
      </c>
      <c r="I47">
        <v>1.19</v>
      </c>
      <c r="J47">
        <v>30138100000000</v>
      </c>
      <c r="K47">
        <f t="shared" si="6"/>
        <v>0.23757303877815789</v>
      </c>
      <c r="L47">
        <f t="shared" si="2"/>
        <v>0.5771889400921659</v>
      </c>
      <c r="M47">
        <f t="shared" si="3"/>
        <v>0.2857142857142857</v>
      </c>
      <c r="N47">
        <f t="shared" si="4"/>
        <v>0.13709677419354838</v>
      </c>
      <c r="O47">
        <f t="shared" si="5"/>
        <v>1</v>
      </c>
      <c r="S47" t="s">
        <v>11</v>
      </c>
      <c r="T47">
        <f>AVERAGE(H15:H44)</f>
        <v>2.001</v>
      </c>
      <c r="U47">
        <f>STDEV(H15:H44)</f>
        <v>0.27078875848922784</v>
      </c>
    </row>
    <row r="48" spans="1:21" ht="12.75">
      <c r="A48">
        <v>2003</v>
      </c>
      <c r="B48">
        <v>7.19</v>
      </c>
      <c r="C48">
        <v>0.32</v>
      </c>
      <c r="D48">
        <f t="shared" si="0"/>
        <v>7.510000000000001</v>
      </c>
      <c r="E48">
        <v>1.51</v>
      </c>
      <c r="F48">
        <f t="shared" si="1"/>
        <v>9.020000000000001</v>
      </c>
      <c r="G48">
        <v>4.71</v>
      </c>
      <c r="H48">
        <v>2.39</v>
      </c>
      <c r="I48">
        <v>1.91</v>
      </c>
      <c r="J48">
        <v>30972500000000</v>
      </c>
      <c r="K48">
        <f t="shared" si="6"/>
        <v>0.24247316167568006</v>
      </c>
      <c r="L48">
        <f t="shared" si="2"/>
        <v>0.5221729490022172</v>
      </c>
      <c r="M48">
        <f t="shared" si="3"/>
        <v>0.26496674057649666</v>
      </c>
      <c r="N48">
        <f t="shared" si="4"/>
        <v>0.21175166297117512</v>
      </c>
      <c r="O48">
        <f t="shared" si="5"/>
        <v>0.998891352549889</v>
      </c>
      <c r="S48" t="s">
        <v>43</v>
      </c>
      <c r="T48">
        <f>AVERAGE(H25:H34)</f>
        <v>2.096</v>
      </c>
      <c r="U48">
        <f>STDEV(H25:H34)</f>
        <v>0.15005184289289827</v>
      </c>
    </row>
    <row r="49" spans="1:21" ht="12.75">
      <c r="A49">
        <v>2004</v>
      </c>
      <c r="B49">
        <v>7.56</v>
      </c>
      <c r="C49">
        <v>0.35</v>
      </c>
      <c r="D49">
        <f t="shared" si="0"/>
        <v>7.909999999999999</v>
      </c>
      <c r="E49">
        <v>1.53</v>
      </c>
      <c r="F49">
        <f t="shared" si="1"/>
        <v>9.44</v>
      </c>
      <c r="G49">
        <v>3.5</v>
      </c>
      <c r="H49">
        <v>2.25</v>
      </c>
      <c r="I49">
        <v>3.69</v>
      </c>
      <c r="J49">
        <v>32208900000000</v>
      </c>
      <c r="K49">
        <f t="shared" si="6"/>
        <v>0.2455842950240461</v>
      </c>
      <c r="L49">
        <f t="shared" si="2"/>
        <v>0.3707627118644068</v>
      </c>
      <c r="M49">
        <f t="shared" si="3"/>
        <v>0.23834745762711865</v>
      </c>
      <c r="N49">
        <f t="shared" si="4"/>
        <v>0.3908898305084746</v>
      </c>
      <c r="O49">
        <f t="shared" si="5"/>
        <v>1</v>
      </c>
      <c r="S49" t="s">
        <v>22</v>
      </c>
      <c r="T49">
        <f>AVERAGE(H35:H44)</f>
        <v>2.1989999999999994</v>
      </c>
      <c r="U49">
        <f>STDEV(H35:H44)</f>
        <v>0.14601750275605171</v>
      </c>
    </row>
    <row r="50" spans="1:21" ht="12.75">
      <c r="A50">
        <v>2005</v>
      </c>
      <c r="B50">
        <v>7.8</v>
      </c>
      <c r="C50">
        <v>0.37</v>
      </c>
      <c r="D50">
        <f t="shared" si="0"/>
        <v>8.17</v>
      </c>
      <c r="E50">
        <v>1.47</v>
      </c>
      <c r="F50">
        <f t="shared" si="1"/>
        <v>9.64</v>
      </c>
      <c r="G50">
        <v>5.16</v>
      </c>
      <c r="H50">
        <v>2.35</v>
      </c>
      <c r="I50">
        <v>2.12</v>
      </c>
      <c r="J50">
        <v>33336100000000</v>
      </c>
      <c r="K50">
        <f t="shared" si="6"/>
        <v>0.24507965838835377</v>
      </c>
      <c r="L50">
        <f t="shared" si="2"/>
        <v>0.5352697095435685</v>
      </c>
      <c r="M50">
        <f t="shared" si="3"/>
        <v>0.2437759336099585</v>
      </c>
      <c r="N50">
        <f t="shared" si="4"/>
        <v>0.21991701244813278</v>
      </c>
      <c r="O50">
        <f t="shared" si="5"/>
        <v>0.9989626556016598</v>
      </c>
      <c r="S50" t="s">
        <v>16</v>
      </c>
      <c r="T50">
        <f>AVERAGE(H45:H51)</f>
        <v>2.2085714285714286</v>
      </c>
      <c r="U50">
        <f>STDEV(H45:H51)</f>
        <v>0.2604757552011683</v>
      </c>
    </row>
    <row r="51" spans="1:15" ht="12.75">
      <c r="A51">
        <v>2006</v>
      </c>
      <c r="B51">
        <v>8</v>
      </c>
      <c r="C51">
        <v>0.38</v>
      </c>
      <c r="D51">
        <f t="shared" si="0"/>
        <v>8.38</v>
      </c>
      <c r="E51">
        <v>1.47</v>
      </c>
      <c r="F51">
        <f t="shared" si="1"/>
        <v>9.850000000000001</v>
      </c>
      <c r="G51">
        <v>3.74</v>
      </c>
      <c r="H51">
        <v>2.3</v>
      </c>
      <c r="I51">
        <v>3.81</v>
      </c>
      <c r="J51">
        <v>34694100000000</v>
      </c>
      <c r="K51">
        <f t="shared" si="6"/>
        <v>0.2415396277753278</v>
      </c>
      <c r="L51">
        <f t="shared" si="2"/>
        <v>0.3796954314720812</v>
      </c>
      <c r="M51">
        <f t="shared" si="3"/>
        <v>0.23350253807106594</v>
      </c>
      <c r="N51">
        <f t="shared" si="4"/>
        <v>0.38680203045685274</v>
      </c>
      <c r="O51">
        <f t="shared" si="5"/>
        <v>0.9999999999999998</v>
      </c>
    </row>
    <row r="52" spans="19:23" ht="12.75">
      <c r="S52" s="1" t="s">
        <v>27</v>
      </c>
      <c r="T52" s="1" t="s">
        <v>9</v>
      </c>
      <c r="U52" s="1" t="s">
        <v>15</v>
      </c>
      <c r="V52" s="1" t="s">
        <v>14</v>
      </c>
      <c r="W52" s="5" t="s">
        <v>21</v>
      </c>
    </row>
    <row r="53" spans="19:23" ht="12.75">
      <c r="S53" t="s">
        <v>10</v>
      </c>
      <c r="T53">
        <f>AVERAGE(I4:I51)</f>
        <v>1.923541666666667</v>
      </c>
      <c r="U53">
        <f>STDEV(I4:I51)</f>
        <v>1.1765428794409156</v>
      </c>
      <c r="V53">
        <f>SLOPE(I4:I51,A4:A51)</f>
        <v>0.03604157620495007</v>
      </c>
      <c r="W53">
        <f>V53/T53*100</f>
        <v>1.8737091496129135</v>
      </c>
    </row>
    <row r="54" spans="19:21" ht="12.75">
      <c r="S54" t="s">
        <v>11</v>
      </c>
      <c r="T54">
        <f>AVERAGE(I15:I44)</f>
        <v>1.9613333333333332</v>
      </c>
      <c r="U54">
        <f>STDEV(I15:I44)</f>
        <v>1.2437505386124874</v>
      </c>
    </row>
    <row r="55" spans="19:21" ht="12.75">
      <c r="S55" t="s">
        <v>43</v>
      </c>
      <c r="T55">
        <f>AVERAGE(I25:I34)</f>
        <v>1.562</v>
      </c>
      <c r="U55">
        <f>STDEV(I25:I34)</f>
        <v>1.1201071377328156</v>
      </c>
    </row>
    <row r="56" spans="19:21" ht="12.75">
      <c r="S56" t="s">
        <v>22</v>
      </c>
      <c r="T56">
        <f>AVERAGE(I35:I44)</f>
        <v>2.6929999999999996</v>
      </c>
      <c r="U56">
        <f>STDEV(I35:I44)</f>
        <v>1.3978082049329157</v>
      </c>
    </row>
    <row r="57" spans="19:21" ht="12.75">
      <c r="S57" t="s">
        <v>16</v>
      </c>
      <c r="T57">
        <f>AVERAGE(I45:I51)</f>
        <v>2.7571428571428567</v>
      </c>
      <c r="U57">
        <f>STDEV(I45:I51)</f>
        <v>1.0626964804325896</v>
      </c>
    </row>
    <row r="59" ht="12.75">
      <c r="R59" s="4" t="s">
        <v>25</v>
      </c>
    </row>
    <row r="60" spans="18:23" ht="12.75">
      <c r="R60" s="3"/>
      <c r="S60" s="1" t="s">
        <v>42</v>
      </c>
      <c r="T60" s="1" t="s">
        <v>9</v>
      </c>
      <c r="U60" s="1" t="s">
        <v>15</v>
      </c>
      <c r="V60" s="1" t="s">
        <v>14</v>
      </c>
      <c r="W60" s="5" t="s">
        <v>21</v>
      </c>
    </row>
    <row r="61" spans="19:23" ht="12.75">
      <c r="S61" t="s">
        <v>10</v>
      </c>
      <c r="T61">
        <f>AVERAGE(L4:L51)</f>
        <v>0.4309928539800769</v>
      </c>
      <c r="U61">
        <f>STDEV(L4:L51)</f>
        <v>0.1430960932961904</v>
      </c>
      <c r="V61">
        <f>SLOPE(L4:L51,A4:A51)</f>
        <v>0.001014626012847094</v>
      </c>
      <c r="W61">
        <f>V61/T61*100</f>
        <v>0.23541597116456975</v>
      </c>
    </row>
    <row r="62" spans="19:21" ht="12.75">
      <c r="S62" t="s">
        <v>11</v>
      </c>
      <c r="T62">
        <f>AVERAGE(L15:L44)</f>
        <v>0.43587591988842445</v>
      </c>
      <c r="U62">
        <f>STDEV(L15:L44)</f>
        <v>0.1565156527867589</v>
      </c>
    </row>
    <row r="63" spans="19:21" ht="12.75">
      <c r="S63" t="s">
        <v>43</v>
      </c>
      <c r="T63">
        <f>AVERAGE(L25:L34)</f>
        <v>0.47669694273875224</v>
      </c>
      <c r="U63">
        <f>STDEV(L25:L34)</f>
        <v>0.1546935210594401</v>
      </c>
    </row>
    <row r="64" spans="19:21" ht="12.75">
      <c r="S64" t="s">
        <v>22</v>
      </c>
      <c r="T64">
        <f>AVERAGE(L35:L44)</f>
        <v>0.3896260889869778</v>
      </c>
      <c r="U64">
        <f>STDEV(L35:L44)</f>
        <v>0.17118602343547315</v>
      </c>
    </row>
    <row r="65" spans="19:21" ht="12.75">
      <c r="S65" t="s">
        <v>16</v>
      </c>
      <c r="T65">
        <f>AVERAGE(L45:L51)</f>
        <v>0.45256713163711726</v>
      </c>
      <c r="U65">
        <f>STDEV(L45:L51)</f>
        <v>0.09903679772353444</v>
      </c>
    </row>
    <row r="67" spans="19:23" ht="12.75">
      <c r="S67" s="1" t="s">
        <v>26</v>
      </c>
      <c r="T67" s="1" t="s">
        <v>9</v>
      </c>
      <c r="U67" s="1" t="s">
        <v>15</v>
      </c>
      <c r="V67" s="1" t="s">
        <v>14</v>
      </c>
      <c r="W67" s="5" t="s">
        <v>21</v>
      </c>
    </row>
    <row r="68" spans="19:23" ht="12.75">
      <c r="S68" t="s">
        <v>10</v>
      </c>
      <c r="T68">
        <f>AVERAGE(M4:M51)</f>
        <v>0.2841640779911809</v>
      </c>
      <c r="U68">
        <f>STDEV(M4:M51)</f>
        <v>0.038113238324258086</v>
      </c>
      <c r="V68">
        <f>SLOPE(M4:M51,A4:A51)</f>
        <v>-0.0011775335205400487</v>
      </c>
      <c r="W68">
        <f>V68/T68*100</f>
        <v>-0.4143850724779484</v>
      </c>
    </row>
    <row r="69" spans="19:21" ht="12.75">
      <c r="S69" t="s">
        <v>11</v>
      </c>
      <c r="T69">
        <f>AVERAGE(M15:M44)</f>
        <v>0.2859643888529556</v>
      </c>
      <c r="U69">
        <f>STDEV(M15:M44)</f>
        <v>0.027203897818316603</v>
      </c>
    </row>
    <row r="70" spans="19:21" ht="12.75">
      <c r="S70" t="s">
        <v>43</v>
      </c>
      <c r="T70">
        <f>AVERAGE(M25:M34)</f>
        <v>0.30012598044940303</v>
      </c>
      <c r="U70">
        <f>STDEV(M25:M34)</f>
        <v>0.03191570369801186</v>
      </c>
    </row>
    <row r="71" spans="19:21" ht="12.75">
      <c r="S71" t="s">
        <v>22</v>
      </c>
      <c r="T71">
        <f>AVERAGE(M35:M44)</f>
        <v>0.2734011492207352</v>
      </c>
      <c r="U71">
        <f>STDEV(M35:M44)</f>
        <v>0.0187047992360077</v>
      </c>
    </row>
    <row r="72" spans="19:21" ht="12.75">
      <c r="S72" t="s">
        <v>16</v>
      </c>
      <c r="T72">
        <f>AVERAGE(M45:M51)</f>
        <v>0.24333646605810716</v>
      </c>
      <c r="U72">
        <f>STDEV(M45:M51)</f>
        <v>0.02497597899999823</v>
      </c>
    </row>
    <row r="74" spans="19:23" ht="12.75">
      <c r="S74" s="1" t="s">
        <v>27</v>
      </c>
      <c r="T74" s="1" t="s">
        <v>9</v>
      </c>
      <c r="U74" s="1" t="s">
        <v>15</v>
      </c>
      <c r="V74" s="1" t="s">
        <v>14</v>
      </c>
      <c r="W74" s="5" t="s">
        <v>21</v>
      </c>
    </row>
    <row r="75" spans="19:23" ht="12.75">
      <c r="S75" t="s">
        <v>10</v>
      </c>
      <c r="T75">
        <f>AVERAGE(N4:N51)</f>
        <v>0.28484532260329015</v>
      </c>
      <c r="U75">
        <f>STDEV(N4:N51)</f>
        <v>0.15319147167325442</v>
      </c>
      <c r="V75">
        <f>SLOPE(N4:N51,A4:A51)</f>
        <v>0.0001527404296338046</v>
      </c>
      <c r="W75">
        <f>V75/T75*100</f>
        <v>0.05362223547778922</v>
      </c>
    </row>
    <row r="76" spans="19:21" ht="12.75">
      <c r="S76" t="s">
        <v>11</v>
      </c>
      <c r="T76">
        <f>AVERAGE(N15:N44)</f>
        <v>0.27825045335156634</v>
      </c>
      <c r="U76">
        <f>STDEV(N15:N44)</f>
        <v>0.1659219925963036</v>
      </c>
    </row>
    <row r="77" spans="19:21" ht="12.75">
      <c r="S77" t="s">
        <v>43</v>
      </c>
      <c r="T77">
        <f>AVERAGE(N25:N34)</f>
        <v>0.22334108584960308</v>
      </c>
      <c r="U77">
        <f>STDEV(N25:N34)</f>
        <v>0.1562658137923036</v>
      </c>
    </row>
    <row r="78" spans="19:21" ht="12.75">
      <c r="S78" t="s">
        <v>22</v>
      </c>
      <c r="T78">
        <f>AVERAGE(N35:N44)</f>
        <v>0.33672460240156343</v>
      </c>
      <c r="U78">
        <f>STDEV(N35:N44)</f>
        <v>0.17550935972249776</v>
      </c>
    </row>
    <row r="79" spans="19:21" ht="12.75">
      <c r="S79" t="s">
        <v>16</v>
      </c>
      <c r="T79">
        <f>AVERAGE(N45:N51)</f>
        <v>0.3037898320407111</v>
      </c>
      <c r="U79">
        <f>STDEV(N45:N51)</f>
        <v>0.11722941777779985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B3"/>
  <sheetViews>
    <sheetView zoomScalePageLayoutView="0" workbookViewId="0" topLeftCell="A4">
      <selection activeCell="B4" sqref="A3:B51"/>
    </sheetView>
  </sheetViews>
  <sheetFormatPr defaultColWidth="9.140625" defaultRowHeight="12.75"/>
  <cols>
    <col min="1" max="1" width="8.7109375" style="0" customWidth="1"/>
  </cols>
  <sheetData>
    <row r="1" ht="12.75">
      <c r="B1" t="s">
        <v>7</v>
      </c>
    </row>
    <row r="3" ht="12.75">
      <c r="B3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CSIRO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Canadell, Pep (CMAR, Black Mountain)</dc:creator>
  <cp:keywords/>
  <dc:description/>
  <cp:lastModifiedBy>Barnett, Natalie (CMAR, Black Mountain)</cp:lastModifiedBy>
  <dcterms:created xsi:type="dcterms:W3CDTF">2007-08-09T06:50:39Z</dcterms:created>
  <dcterms:modified xsi:type="dcterms:W3CDTF">2014-01-16T03:33:22Z</dcterms:modified>
  <cp:category/>
  <cp:version/>
  <cp:contentType/>
  <cp:contentStatus/>
</cp:coreProperties>
</file>